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IKK\IDrive-Sync\Zenon Energy\07. Marketing\05. Marketing materials\05. Datasheets\"/>
    </mc:Choice>
  </mc:AlternateContent>
  <xr:revisionPtr revIDLastSave="0" documentId="13_ncr:1_{3B9B07CE-837A-4E9B-BB40-0657DDCACE29}" xr6:coauthVersionLast="47" xr6:coauthVersionMax="47" xr10:uidLastSave="{00000000-0000-0000-0000-000000000000}"/>
  <bookViews>
    <workbookView xWindow="27420" yWindow="12" windowWidth="20352" windowHeight="12360" activeTab="2" xr2:uid="{E3FF0E18-A845-4E6C-8BC3-3B6918DCE255}"/>
  </bookViews>
  <sheets>
    <sheet name="10-year NPV" sheetId="3" r:id="rId1"/>
    <sheet name="20-year NPV" sheetId="2" r:id="rId2"/>
    <sheet name="Discount rate calculate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3" l="1"/>
  <c r="D7" i="2"/>
  <c r="G16" i="4"/>
  <c r="F16" i="4"/>
  <c r="D6" i="2"/>
  <c r="C11" i="2" s="1"/>
  <c r="E6" i="2"/>
  <c r="D11" i="2" s="1"/>
  <c r="E6" i="3"/>
  <c r="D11" i="3" s="1"/>
  <c r="D6" i="3"/>
  <c r="C11" i="3" s="1"/>
  <c r="E4" i="3"/>
  <c r="D34" i="3" s="1"/>
  <c r="D4" i="3"/>
  <c r="C34" i="3" s="1"/>
  <c r="E4" i="2"/>
  <c r="D34" i="2" s="1"/>
  <c r="D4" i="2"/>
  <c r="C34" i="2" s="1"/>
  <c r="B30" i="2"/>
  <c r="B24" i="2"/>
  <c r="B25" i="2" s="1"/>
  <c r="B26" i="2" s="1"/>
  <c r="B27" i="2" s="1"/>
  <c r="B28" i="2" s="1"/>
  <c r="B29" i="2" s="1"/>
  <c r="B23" i="2"/>
  <c r="F11" i="3" l="1"/>
  <c r="C12" i="2"/>
  <c r="E11" i="2"/>
  <c r="E12" i="2"/>
  <c r="D12" i="3"/>
  <c r="F12" i="3" s="1"/>
  <c r="E11" i="3"/>
  <c r="C12" i="3"/>
  <c r="E12" i="3" s="1"/>
  <c r="F11" i="2"/>
  <c r="D12" i="2"/>
  <c r="D13" i="2" s="1"/>
  <c r="D14" i="2" s="1"/>
  <c r="D13" i="3" l="1"/>
  <c r="F13" i="3" s="1"/>
  <c r="C13" i="3"/>
  <c r="E13" i="3" s="1"/>
  <c r="C13" i="2"/>
  <c r="E13" i="2" s="1"/>
  <c r="F13" i="2"/>
  <c r="F14" i="2"/>
  <c r="F12" i="2"/>
  <c r="D15" i="2"/>
  <c r="F15" i="2" s="1"/>
  <c r="D14" i="3" l="1"/>
  <c r="F14" i="3" s="1"/>
  <c r="C14" i="3"/>
  <c r="E14" i="3" s="1"/>
  <c r="C14" i="2"/>
  <c r="E14" i="2" s="1"/>
  <c r="D16" i="2"/>
  <c r="F16" i="2" s="1"/>
  <c r="D15" i="3"/>
  <c r="F15" i="3" s="1"/>
  <c r="C15" i="3" l="1"/>
  <c r="E15" i="3" s="1"/>
  <c r="C15" i="2"/>
  <c r="E15" i="2" s="1"/>
  <c r="D17" i="2"/>
  <c r="D16" i="3"/>
  <c r="F16" i="3" s="1"/>
  <c r="C16" i="3" l="1"/>
  <c r="C17" i="3" s="1"/>
  <c r="C16" i="2"/>
  <c r="E16" i="2" s="1"/>
  <c r="D18" i="2"/>
  <c r="F18" i="2" s="1"/>
  <c r="F17" i="2"/>
  <c r="D17" i="3"/>
  <c r="E16" i="3" l="1"/>
  <c r="C17" i="2"/>
  <c r="E17" i="2" s="1"/>
  <c r="D19" i="2"/>
  <c r="F19" i="2" s="1"/>
  <c r="D18" i="3"/>
  <c r="F17" i="3"/>
  <c r="C18" i="3"/>
  <c r="E17" i="3"/>
  <c r="F31" i="2" l="1"/>
  <c r="D33" i="2"/>
  <c r="G20" i="4" s="1"/>
  <c r="C18" i="2"/>
  <c r="E18" i="2" s="1"/>
  <c r="C19" i="3"/>
  <c r="E19" i="3" s="1"/>
  <c r="E18" i="3"/>
  <c r="D19" i="3"/>
  <c r="F19" i="3" s="1"/>
  <c r="F18" i="3"/>
  <c r="D33" i="3" l="1"/>
  <c r="G19" i="4" s="1"/>
  <c r="F31" i="3"/>
  <c r="C19" i="2"/>
  <c r="E19" i="2" s="1"/>
  <c r="C20" i="3"/>
  <c r="C20" i="2" l="1"/>
  <c r="E20" i="2" s="1"/>
  <c r="E20" i="3"/>
  <c r="C33" i="3" l="1"/>
  <c r="F19" i="4" s="1"/>
  <c r="C21" i="2"/>
  <c r="E21" i="2" s="1"/>
  <c r="E22" i="3"/>
  <c r="C22" i="2" l="1"/>
  <c r="E22" i="2" s="1"/>
  <c r="C23" i="2" l="1"/>
  <c r="E23" i="2" s="1"/>
  <c r="E23" i="3"/>
  <c r="C24" i="2" l="1"/>
  <c r="E24" i="2" s="1"/>
  <c r="E24" i="3"/>
  <c r="C25" i="2" l="1"/>
  <c r="E25" i="2" s="1"/>
  <c r="E25" i="3"/>
  <c r="C26" i="2" l="1"/>
  <c r="E26" i="2" s="1"/>
  <c r="E27" i="3"/>
  <c r="E26" i="3"/>
  <c r="C27" i="2" l="1"/>
  <c r="E27" i="2" s="1"/>
  <c r="C28" i="2" l="1"/>
  <c r="E28" i="2" s="1"/>
  <c r="E29" i="3"/>
  <c r="E28" i="3"/>
  <c r="C29" i="2" l="1"/>
  <c r="E29" i="2" s="1"/>
  <c r="E30" i="3"/>
  <c r="E31" i="3" s="1"/>
  <c r="C30" i="2" l="1"/>
  <c r="E30" i="2" s="1"/>
  <c r="E31" i="2" l="1"/>
  <c r="C33" i="2"/>
  <c r="F20" i="4" s="1"/>
</calcChain>
</file>

<file path=xl/sharedStrings.xml><?xml version="1.0" encoding="utf-8"?>
<sst xmlns="http://schemas.openxmlformats.org/spreadsheetml/2006/main" count="50" uniqueCount="28">
  <si>
    <t>LFP</t>
  </si>
  <si>
    <t>Year</t>
  </si>
  <si>
    <t>SuperTitan</t>
  </si>
  <si>
    <t>NPV</t>
  </si>
  <si>
    <t>Cost per kWh</t>
  </si>
  <si>
    <t>Degradation</t>
  </si>
  <si>
    <t>Lifetime kWh output</t>
  </si>
  <si>
    <t>SUM OF EARNINGS</t>
  </si>
  <si>
    <t>System cost</t>
  </si>
  <si>
    <t>Yearly degradation (%)</t>
  </si>
  <si>
    <t>Cost</t>
  </si>
  <si>
    <t>X_inf</t>
  </si>
  <si>
    <t>Variable</t>
  </si>
  <si>
    <t>Description</t>
  </si>
  <si>
    <t>Battery 1</t>
  </si>
  <si>
    <t>Battery 2</t>
  </si>
  <si>
    <t>X_elec</t>
  </si>
  <si>
    <t>X_deg</t>
  </si>
  <si>
    <t>C_d</t>
  </si>
  <si>
    <t>Energy inflation</t>
  </si>
  <si>
    <t>General cash inflation</t>
  </si>
  <si>
    <t>Degradation per year incl. calendar and cyclic aging (365 cycles @ 100% DOD)</t>
  </si>
  <si>
    <t>Cost of debt</t>
  </si>
  <si>
    <t xml:space="preserve">Discount rate </t>
  </si>
  <si>
    <t>NPV 10-year</t>
  </si>
  <si>
    <t>NPV 20-year</t>
  </si>
  <si>
    <t>Estimated selling price per kWh</t>
  </si>
  <si>
    <t>Discount rate = X_inf * X_elec * X_deg * C_d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</si>
</sst>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£&quot;#,##0.00;[Red]\-&quot;£&quot;#,##0.00"/>
    <numFmt numFmtId="165" formatCode="_-[$€-2]\ * #,##0.00_-;\-[$€-2]\ * #,##0.00_-;_-[$€-2]\ * &quot;-&quot;??_-;_-@_-"/>
    <numFmt numFmtId="166" formatCode="_-[$€-2]\ * #,##0.0_-;\-[$€-2]\ * #,##0.0_-;_-[$€-2]\ * &quot;-&quot;??_-;_-@_-"/>
    <numFmt numFmtId="167" formatCode="_-[$€-2]\ * #,##0_-;\-[$€-2]\ * #,##0_-;_-[$€-2]\ * &quot;-&quot;??_-;_-@_-"/>
    <numFmt numFmtId="169" formatCode="_-[$€-2]\ * #,##0.000_-;\-[$€-2]\ * #,##0.000_-;_-[$€-2]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8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165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65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11" xfId="0" applyBorder="1"/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/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14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165" fontId="0" fillId="0" borderId="12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9" fontId="0" fillId="0" borderId="12" xfId="0" applyNumberFormat="1" applyBorder="1" applyAlignment="1">
      <alignment horizontal="center"/>
    </xf>
    <xf numFmtId="169" fontId="0" fillId="0" borderId="13" xfId="0" applyNumberFormat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165" fontId="0" fillId="0" borderId="21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0" fontId="0" fillId="0" borderId="0" xfId="0" applyBorder="1"/>
    <xf numFmtId="166" fontId="0" fillId="0" borderId="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6" fontId="0" fillId="0" borderId="14" xfId="0" applyNumberFormat="1" applyBorder="1" applyAlignment="1">
      <alignment horizontal="right"/>
    </xf>
    <xf numFmtId="0" fontId="0" fillId="0" borderId="15" xfId="0" applyBorder="1"/>
    <xf numFmtId="0" fontId="2" fillId="0" borderId="12" xfId="0" applyFont="1" applyBorder="1" applyAlignment="1">
      <alignment horizontal="right"/>
    </xf>
    <xf numFmtId="0" fontId="0" fillId="0" borderId="12" xfId="0" applyBorder="1"/>
    <xf numFmtId="0" fontId="0" fillId="0" borderId="0" xfId="0" applyBorder="1" applyAlignment="1">
      <alignment horizontal="center"/>
    </xf>
    <xf numFmtId="9" fontId="0" fillId="0" borderId="13" xfId="1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9" fontId="0" fillId="0" borderId="12" xfId="1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7" fontId="0" fillId="0" borderId="19" xfId="0" applyNumberFormat="1" applyBorder="1"/>
    <xf numFmtId="167" fontId="0" fillId="0" borderId="20" xfId="0" applyNumberFormat="1" applyBorder="1"/>
    <xf numFmtId="10" fontId="0" fillId="0" borderId="19" xfId="1" applyNumberFormat="1" applyFont="1" applyBorder="1"/>
    <xf numFmtId="10" fontId="0" fillId="0" borderId="20" xfId="1" applyNumberFormat="1" applyFont="1" applyBorder="1"/>
    <xf numFmtId="0" fontId="0" fillId="0" borderId="12" xfId="0" applyBorder="1" applyAlignment="1">
      <alignment horizontal="center"/>
    </xf>
    <xf numFmtId="165" fontId="4" fillId="0" borderId="19" xfId="0" applyNumberFormat="1" applyFont="1" applyBorder="1"/>
    <xf numFmtId="165" fontId="4" fillId="0" borderId="20" xfId="0" applyNumberFormat="1" applyFont="1" applyBorder="1"/>
    <xf numFmtId="165" fontId="4" fillId="0" borderId="25" xfId="0" applyNumberFormat="1" applyFont="1" applyBorder="1"/>
    <xf numFmtId="165" fontId="4" fillId="0" borderId="26" xfId="0" applyNumberFormat="1" applyFont="1" applyBorder="1"/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Yearly</a:t>
            </a:r>
            <a:r>
              <a:rPr lang="en-GB" baseline="0"/>
              <a:t> Revenue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'10-year NPV'!$E$10</c:f>
              <c:strCache>
                <c:ptCount val="1"/>
                <c:pt idx="0">
                  <c:v>SuperTitan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'10-year NPV'!$E$11:$E$20</c:f>
              <c:numCache>
                <c:formatCode>_-[$€-2]\ * #,##0.00_-;\-[$€-2]\ * #,##0.00_-;_-[$€-2]\ * "-"??_-;_-@_-</c:formatCode>
                <c:ptCount val="10"/>
                <c:pt idx="0">
                  <c:v>5.7826000000000004</c:v>
                </c:pt>
                <c:pt idx="1">
                  <c:v>5.7478000000000007</c:v>
                </c:pt>
                <c:pt idx="2">
                  <c:v>5.713000000000001</c:v>
                </c:pt>
                <c:pt idx="3">
                  <c:v>5.6782000000000012</c:v>
                </c:pt>
                <c:pt idx="4">
                  <c:v>5.6434000000000015</c:v>
                </c:pt>
                <c:pt idx="5">
                  <c:v>5.6086000000000018</c:v>
                </c:pt>
                <c:pt idx="6">
                  <c:v>5.5738000000000021</c:v>
                </c:pt>
                <c:pt idx="7">
                  <c:v>5.5390000000000024</c:v>
                </c:pt>
                <c:pt idx="8">
                  <c:v>5.5042000000000026</c:v>
                </c:pt>
                <c:pt idx="9">
                  <c:v>5.4694000000000038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7E-4E9D-8B18-2435BBCCDAE0}"/>
            </c:ext>
          </c:extLst>
        </c:ser>
        <c:ser>
          <c:idx val="1"/>
          <c:order val="1"/>
          <c:tx>
            <c:strRef>
              <c:f>'10-year NPV'!$F$10</c:f>
              <c:strCache>
                <c:ptCount val="1"/>
                <c:pt idx="0">
                  <c:v>LFP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'10-year NPV'!$F$11:$F$20</c:f>
              <c:numCache>
                <c:formatCode>_-[$€-2]\ * #,##0.00_-;\-[$€-2]\ * #,##0.00_-;_-[$€-2]\ * "-"??_-;_-@_-</c:formatCode>
                <c:ptCount val="10"/>
                <c:pt idx="0">
                  <c:v>5.6724000000000006</c:v>
                </c:pt>
                <c:pt idx="1">
                  <c:v>5.4171999999999993</c:v>
                </c:pt>
                <c:pt idx="2">
                  <c:v>5.161999999999999</c:v>
                </c:pt>
                <c:pt idx="3">
                  <c:v>4.9067999999999987</c:v>
                </c:pt>
                <c:pt idx="4">
                  <c:v>4.6515999999999984</c:v>
                </c:pt>
                <c:pt idx="5">
                  <c:v>4.3963999999999981</c:v>
                </c:pt>
                <c:pt idx="6">
                  <c:v>4.1411999999999978</c:v>
                </c:pt>
                <c:pt idx="7">
                  <c:v>3.8859999999999979</c:v>
                </c:pt>
                <c:pt idx="8">
                  <c:v>3.6307999999999976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7E-4E9D-8B18-2435BBCCD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5448112"/>
        <c:axId val="1425438960"/>
      </c:barChart>
      <c:catAx>
        <c:axId val="14254481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5438960"/>
        <c:crosses val="autoZero"/>
        <c:auto val="1"/>
        <c:lblAlgn val="ctr"/>
        <c:lblOffset val="100"/>
        <c:noMultiLvlLbl val="0"/>
      </c:catAx>
      <c:valAx>
        <c:axId val="142543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€-2]\ * #,##0.00_-;\-[$€-2]\ * #,##0.00_-;_-[$€-2]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5448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Yearly</a:t>
            </a:r>
            <a:r>
              <a:rPr lang="en-GB" baseline="0"/>
              <a:t> Revenue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'20-year NPV'!$E$10</c:f>
              <c:strCache>
                <c:ptCount val="1"/>
                <c:pt idx="0">
                  <c:v>SuperTitan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'20-year NPV'!$E$11:$E$30</c:f>
              <c:numCache>
                <c:formatCode>_-[$€-2]\ * #,##0.00_-;\-[$€-2]\ * #,##0.00_-;_-[$€-2]\ * "-"??_-;_-@_-</c:formatCode>
                <c:ptCount val="20"/>
                <c:pt idx="0">
                  <c:v>5.7826000000000004</c:v>
                </c:pt>
                <c:pt idx="1">
                  <c:v>5.7478000000000007</c:v>
                </c:pt>
                <c:pt idx="2">
                  <c:v>5.713000000000001</c:v>
                </c:pt>
                <c:pt idx="3">
                  <c:v>5.6782000000000012</c:v>
                </c:pt>
                <c:pt idx="4">
                  <c:v>5.6434000000000015</c:v>
                </c:pt>
                <c:pt idx="5">
                  <c:v>5.6086000000000018</c:v>
                </c:pt>
                <c:pt idx="6">
                  <c:v>5.5738000000000021</c:v>
                </c:pt>
                <c:pt idx="7">
                  <c:v>5.5390000000000024</c:v>
                </c:pt>
                <c:pt idx="8">
                  <c:v>5.5042000000000026</c:v>
                </c:pt>
                <c:pt idx="9">
                  <c:v>5.4694000000000038</c:v>
                </c:pt>
                <c:pt idx="10">
                  <c:v>5.4346000000000041</c:v>
                </c:pt>
                <c:pt idx="11">
                  <c:v>5.3998000000000044</c:v>
                </c:pt>
                <c:pt idx="12">
                  <c:v>5.3650000000000047</c:v>
                </c:pt>
                <c:pt idx="13">
                  <c:v>5.3302000000000049</c:v>
                </c:pt>
                <c:pt idx="14">
                  <c:v>5.2954000000000052</c:v>
                </c:pt>
                <c:pt idx="15">
                  <c:v>5.2606000000000055</c:v>
                </c:pt>
                <c:pt idx="16">
                  <c:v>5.2258000000000058</c:v>
                </c:pt>
                <c:pt idx="17">
                  <c:v>5.1910000000000061</c:v>
                </c:pt>
                <c:pt idx="18">
                  <c:v>5.1562000000000063</c:v>
                </c:pt>
                <c:pt idx="19">
                  <c:v>5.1214000000000066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71-4BFC-B000-5932716E2083}"/>
            </c:ext>
          </c:extLst>
        </c:ser>
        <c:ser>
          <c:idx val="1"/>
          <c:order val="1"/>
          <c:tx>
            <c:strRef>
              <c:f>'20-year NPV'!$F$10</c:f>
              <c:strCache>
                <c:ptCount val="1"/>
                <c:pt idx="0">
                  <c:v>LFP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'20-year NPV'!$F$11:$F$30</c:f>
              <c:numCache>
                <c:formatCode>_-[$€-2]\ * #,##0.00_-;\-[$€-2]\ * #,##0.00_-;_-[$€-2]\ * "-"??_-;_-@_-</c:formatCode>
                <c:ptCount val="20"/>
                <c:pt idx="0">
                  <c:v>5.6724000000000006</c:v>
                </c:pt>
                <c:pt idx="1">
                  <c:v>5.4171999999999993</c:v>
                </c:pt>
                <c:pt idx="2">
                  <c:v>5.161999999999999</c:v>
                </c:pt>
                <c:pt idx="3">
                  <c:v>4.9067999999999987</c:v>
                </c:pt>
                <c:pt idx="4">
                  <c:v>4.6515999999999984</c:v>
                </c:pt>
                <c:pt idx="5">
                  <c:v>4.3963999999999981</c:v>
                </c:pt>
                <c:pt idx="6">
                  <c:v>4.1411999999999978</c:v>
                </c:pt>
                <c:pt idx="7">
                  <c:v>3.8859999999999979</c:v>
                </c:pt>
                <c:pt idx="8">
                  <c:v>3.6307999999999976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71-4BFC-B000-5932716E2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5448112"/>
        <c:axId val="1425438960"/>
      </c:barChart>
      <c:catAx>
        <c:axId val="14254481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5438960"/>
        <c:crosses val="autoZero"/>
        <c:auto val="1"/>
        <c:lblAlgn val="ctr"/>
        <c:lblOffset val="100"/>
        <c:noMultiLvlLbl val="0"/>
      </c:catAx>
      <c:valAx>
        <c:axId val="142543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€-2]\ * #,##0.00_-;\-[$€-2]\ * #,##0.00_-;_-[$€-2]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5448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226695</xdr:colOff>
      <xdr:row>2</xdr:row>
      <xdr:rowOff>80010</xdr:rowOff>
    </xdr:from>
    <xdr:to>
      <xdr:col>17</xdr:col>
      <xdr:colOff>483870</xdr:colOff>
      <xdr:row>23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42413E-276D-4440-A9E8-73D3EEC91B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241935</xdr:colOff>
      <xdr:row>2</xdr:row>
      <xdr:rowOff>95250</xdr:rowOff>
    </xdr:from>
    <xdr:to>
      <xdr:col>17</xdr:col>
      <xdr:colOff>499110</xdr:colOff>
      <xdr:row>23</xdr:row>
      <xdr:rowOff>167640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FE2E02-48F6-4D17-AB34-90F4C07FB2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19C5B-53AC-41A9-8C9D-473EAFB720D1}">
  <dimension ref="A2:G34"/>
  <sheetViews>
    <sheetView showGridLines="0" topLeftCell="A8" workbookViewId="0">
      <selection activeCell="D8" sqref="D8"/>
    </sheetView>
  </sheetViews>
  <sheetFormatPr defaultRowHeight="15" x14ac:dyDescent="0.25"/>
  <cols>
    <col min="3" max="3" width="12" customWidth="1"/>
    <col min="4" max="5" width="9.5703125" bestFit="1" customWidth="1"/>
  </cols>
  <sheetData>
    <row r="2" spans="2:7" ht="15.75" thickBot="1" x14ac:dyDescent="0.3">
      <c r="B2" s="2"/>
      <c r="C2" s="2"/>
      <c r="D2" s="2"/>
      <c r="E2" s="2"/>
    </row>
    <row r="3" spans="2:7" ht="15.75" thickBot="1" x14ac:dyDescent="0.3">
      <c r="B3" s="12"/>
      <c r="C3" s="25"/>
      <c r="D3" s="51" t="s">
        <v>2</v>
      </c>
      <c r="E3" s="52" t="s">
        <v>0</v>
      </c>
      <c r="F3" s="34"/>
    </row>
    <row r="4" spans="2:7" x14ac:dyDescent="0.25">
      <c r="B4" s="27" t="s">
        <v>4</v>
      </c>
      <c r="C4" s="28"/>
      <c r="D4" s="41">
        <f>'Discount rate calculate'!F14</f>
        <v>420</v>
      </c>
      <c r="E4" s="42">
        <f>'Discount rate calculate'!G14</f>
        <v>300</v>
      </c>
      <c r="F4" s="18"/>
    </row>
    <row r="5" spans="2:7" x14ac:dyDescent="0.25">
      <c r="B5" s="27" t="s">
        <v>8</v>
      </c>
      <c r="C5" s="28"/>
      <c r="D5" s="35">
        <v>100</v>
      </c>
      <c r="E5" s="36"/>
      <c r="F5" s="18"/>
    </row>
    <row r="6" spans="2:7" x14ac:dyDescent="0.25">
      <c r="B6" s="27" t="s">
        <v>9</v>
      </c>
      <c r="C6" s="28"/>
      <c r="D6" s="39">
        <f>'Discount rate calculate'!F10</f>
        <v>0.6</v>
      </c>
      <c r="E6" s="40">
        <f>'Discount rate calculate'!G10</f>
        <v>4.4000000000000004</v>
      </c>
      <c r="F6" s="18"/>
      <c r="G6" s="1"/>
    </row>
    <row r="7" spans="2:7" x14ac:dyDescent="0.25">
      <c r="B7" s="27" t="s">
        <v>4</v>
      </c>
      <c r="C7" s="28"/>
      <c r="D7" s="37">
        <f>'Discount rate calculate'!F18</f>
        <v>5.8000000000000003E-2</v>
      </c>
      <c r="E7" s="38"/>
      <c r="F7" s="18"/>
      <c r="G7" s="1"/>
    </row>
    <row r="8" spans="2:7" ht="15.75" thickBot="1" x14ac:dyDescent="0.3">
      <c r="B8" s="30"/>
      <c r="C8" s="31"/>
      <c r="D8" s="13"/>
      <c r="E8" s="14"/>
      <c r="F8" s="19"/>
    </row>
    <row r="9" spans="2:7" x14ac:dyDescent="0.25">
      <c r="B9" s="43"/>
      <c r="C9" s="44" t="s">
        <v>5</v>
      </c>
      <c r="D9" s="45"/>
      <c r="E9" s="44" t="s">
        <v>6</v>
      </c>
      <c r="F9" s="46"/>
    </row>
    <row r="10" spans="2:7" ht="15.75" thickBot="1" x14ac:dyDescent="0.3">
      <c r="B10" s="47" t="s">
        <v>1</v>
      </c>
      <c r="C10" s="48" t="s">
        <v>2</v>
      </c>
      <c r="D10" s="49" t="s">
        <v>0</v>
      </c>
      <c r="E10" s="48" t="s">
        <v>2</v>
      </c>
      <c r="F10" s="50" t="s">
        <v>0</v>
      </c>
    </row>
    <row r="11" spans="2:7" x14ac:dyDescent="0.25">
      <c r="B11" s="15">
        <v>1</v>
      </c>
      <c r="C11" s="5">
        <f>100-D6</f>
        <v>99.4</v>
      </c>
      <c r="D11" s="6">
        <f>100-E6</f>
        <v>95.6</v>
      </c>
      <c r="E11" s="8">
        <f>((100-C11)/2+C11)*D7</f>
        <v>5.7826000000000004</v>
      </c>
      <c r="F11" s="16">
        <f>((100-D11)/2+D11)*D7</f>
        <v>5.6724000000000006</v>
      </c>
    </row>
    <row r="12" spans="2:7" x14ac:dyDescent="0.25">
      <c r="B12" s="15">
        <v>2</v>
      </c>
      <c r="C12" s="5">
        <f>C11-$D$6</f>
        <v>98.800000000000011</v>
      </c>
      <c r="D12" s="6">
        <f>D11-$E$6</f>
        <v>91.199999999999989</v>
      </c>
      <c r="E12" s="8">
        <f>((C11-C12)/2+C12)*$D$7</f>
        <v>5.7478000000000007</v>
      </c>
      <c r="F12" s="16">
        <f>((D11-D12)/2+D12)*$D$7</f>
        <v>5.4171999999999993</v>
      </c>
    </row>
    <row r="13" spans="2:7" x14ac:dyDescent="0.25">
      <c r="B13" s="15">
        <v>3</v>
      </c>
      <c r="C13" s="5">
        <f t="shared" ref="C13:C30" si="0">C12-$D$6</f>
        <v>98.200000000000017</v>
      </c>
      <c r="D13" s="6">
        <f t="shared" ref="D13:D19" si="1">D12-$E$6</f>
        <v>86.799999999999983</v>
      </c>
      <c r="E13" s="8">
        <f t="shared" ref="E13:F30" si="2">((C12-C13)/2+C13)*$D$7</f>
        <v>5.713000000000001</v>
      </c>
      <c r="F13" s="16">
        <f t="shared" si="2"/>
        <v>5.161999999999999</v>
      </c>
    </row>
    <row r="14" spans="2:7" x14ac:dyDescent="0.25">
      <c r="B14" s="15">
        <v>4</v>
      </c>
      <c r="C14" s="5">
        <f t="shared" si="0"/>
        <v>97.600000000000023</v>
      </c>
      <c r="D14" s="6">
        <f t="shared" si="1"/>
        <v>82.399999999999977</v>
      </c>
      <c r="E14" s="8">
        <f t="shared" si="2"/>
        <v>5.6782000000000012</v>
      </c>
      <c r="F14" s="16">
        <f t="shared" si="2"/>
        <v>4.9067999999999987</v>
      </c>
    </row>
    <row r="15" spans="2:7" x14ac:dyDescent="0.25">
      <c r="B15" s="15">
        <v>5</v>
      </c>
      <c r="C15" s="5">
        <f t="shared" si="0"/>
        <v>97.000000000000028</v>
      </c>
      <c r="D15" s="6">
        <f t="shared" si="1"/>
        <v>77.999999999999972</v>
      </c>
      <c r="E15" s="8">
        <f t="shared" si="2"/>
        <v>5.6434000000000015</v>
      </c>
      <c r="F15" s="16">
        <f t="shared" si="2"/>
        <v>4.6515999999999984</v>
      </c>
    </row>
    <row r="16" spans="2:7" x14ac:dyDescent="0.25">
      <c r="B16" s="15">
        <v>6</v>
      </c>
      <c r="C16" s="5">
        <f t="shared" si="0"/>
        <v>96.400000000000034</v>
      </c>
      <c r="D16" s="6">
        <f t="shared" si="1"/>
        <v>73.599999999999966</v>
      </c>
      <c r="E16" s="8">
        <f t="shared" si="2"/>
        <v>5.6086000000000018</v>
      </c>
      <c r="F16" s="16">
        <f t="shared" si="2"/>
        <v>4.3963999999999981</v>
      </c>
    </row>
    <row r="17" spans="2:6" x14ac:dyDescent="0.25">
      <c r="B17" s="15">
        <v>7</v>
      </c>
      <c r="C17" s="5">
        <f t="shared" si="0"/>
        <v>95.80000000000004</v>
      </c>
      <c r="D17" s="6">
        <f t="shared" si="1"/>
        <v>69.19999999999996</v>
      </c>
      <c r="E17" s="8">
        <f t="shared" si="2"/>
        <v>5.5738000000000021</v>
      </c>
      <c r="F17" s="16">
        <f t="shared" si="2"/>
        <v>4.1411999999999978</v>
      </c>
    </row>
    <row r="18" spans="2:6" x14ac:dyDescent="0.25">
      <c r="B18" s="15">
        <v>8</v>
      </c>
      <c r="C18" s="5">
        <f t="shared" si="0"/>
        <v>95.200000000000045</v>
      </c>
      <c r="D18" s="6">
        <f t="shared" si="1"/>
        <v>64.799999999999955</v>
      </c>
      <c r="E18" s="8">
        <f t="shared" si="2"/>
        <v>5.5390000000000024</v>
      </c>
      <c r="F18" s="16">
        <f t="shared" si="2"/>
        <v>3.8859999999999979</v>
      </c>
    </row>
    <row r="19" spans="2:6" x14ac:dyDescent="0.25">
      <c r="B19" s="15">
        <v>9</v>
      </c>
      <c r="C19" s="5">
        <f t="shared" si="0"/>
        <v>94.600000000000051</v>
      </c>
      <c r="D19" s="6">
        <f t="shared" si="1"/>
        <v>60.399999999999956</v>
      </c>
      <c r="E19" s="8">
        <f t="shared" si="2"/>
        <v>5.5042000000000026</v>
      </c>
      <c r="F19" s="16">
        <f t="shared" si="2"/>
        <v>3.6307999999999976</v>
      </c>
    </row>
    <row r="20" spans="2:6" x14ac:dyDescent="0.25">
      <c r="B20" s="15">
        <v>10</v>
      </c>
      <c r="C20" s="5">
        <f t="shared" si="0"/>
        <v>94.000000000000057</v>
      </c>
      <c r="D20" s="6"/>
      <c r="E20" s="8">
        <f t="shared" si="2"/>
        <v>5.4694000000000038</v>
      </c>
      <c r="F20" s="17"/>
    </row>
    <row r="21" spans="2:6" x14ac:dyDescent="0.25">
      <c r="B21" s="15"/>
      <c r="C21" s="5"/>
      <c r="D21" s="6"/>
      <c r="E21" s="8"/>
      <c r="F21" s="17"/>
    </row>
    <row r="22" spans="2:6" x14ac:dyDescent="0.25">
      <c r="B22" s="15"/>
      <c r="C22" s="5"/>
      <c r="D22" s="6"/>
      <c r="E22" s="8">
        <f t="shared" si="2"/>
        <v>0</v>
      </c>
      <c r="F22" s="17"/>
    </row>
    <row r="23" spans="2:6" x14ac:dyDescent="0.25">
      <c r="B23" s="15"/>
      <c r="C23" s="5"/>
      <c r="D23" s="6"/>
      <c r="E23" s="8">
        <f t="shared" si="2"/>
        <v>0</v>
      </c>
      <c r="F23" s="17"/>
    </row>
    <row r="24" spans="2:6" x14ac:dyDescent="0.25">
      <c r="B24" s="15"/>
      <c r="C24" s="5"/>
      <c r="D24" s="7"/>
      <c r="E24" s="8">
        <f t="shared" si="2"/>
        <v>0</v>
      </c>
      <c r="F24" s="18"/>
    </row>
    <row r="25" spans="2:6" x14ac:dyDescent="0.25">
      <c r="B25" s="15"/>
      <c r="C25" s="5"/>
      <c r="D25" s="7"/>
      <c r="E25" s="8">
        <f t="shared" si="2"/>
        <v>0</v>
      </c>
      <c r="F25" s="18"/>
    </row>
    <row r="26" spans="2:6" x14ac:dyDescent="0.25">
      <c r="B26" s="15"/>
      <c r="C26" s="5"/>
      <c r="D26" s="7"/>
      <c r="E26" s="8">
        <f t="shared" si="2"/>
        <v>0</v>
      </c>
      <c r="F26" s="18"/>
    </row>
    <row r="27" spans="2:6" x14ac:dyDescent="0.25">
      <c r="B27" s="15"/>
      <c r="C27" s="5"/>
      <c r="D27" s="7"/>
      <c r="E27" s="8">
        <f t="shared" si="2"/>
        <v>0</v>
      </c>
      <c r="F27" s="18"/>
    </row>
    <row r="28" spans="2:6" x14ac:dyDescent="0.25">
      <c r="B28" s="15"/>
      <c r="C28" s="5"/>
      <c r="D28" s="7"/>
      <c r="E28" s="8">
        <f t="shared" si="2"/>
        <v>0</v>
      </c>
      <c r="F28" s="18"/>
    </row>
    <row r="29" spans="2:6" x14ac:dyDescent="0.25">
      <c r="B29" s="15"/>
      <c r="C29" s="5"/>
      <c r="D29" s="7"/>
      <c r="E29" s="8">
        <f t="shared" si="2"/>
        <v>0</v>
      </c>
      <c r="F29" s="18"/>
    </row>
    <row r="30" spans="2:6" ht="15.75" thickBot="1" x14ac:dyDescent="0.3">
      <c r="B30" s="13"/>
      <c r="C30" s="9"/>
      <c r="D30" s="10"/>
      <c r="E30" s="11">
        <f t="shared" si="2"/>
        <v>0</v>
      </c>
      <c r="F30" s="19"/>
    </row>
    <row r="31" spans="2:6" ht="15.75" thickBot="1" x14ac:dyDescent="0.3">
      <c r="B31" s="53" t="s">
        <v>7</v>
      </c>
      <c r="C31" s="54"/>
      <c r="D31" s="33"/>
      <c r="E31" s="55">
        <f>SUM(E11:E30)</f>
        <v>56.260000000000019</v>
      </c>
      <c r="F31" s="56">
        <f>SUM(F11:F30)</f>
        <v>41.864399999999989</v>
      </c>
    </row>
    <row r="32" spans="2:6" x14ac:dyDescent="0.25">
      <c r="B32" s="15"/>
      <c r="C32" s="29"/>
      <c r="D32" s="57"/>
      <c r="E32" s="57"/>
      <c r="F32" s="18"/>
    </row>
    <row r="33" spans="1:6" x14ac:dyDescent="0.25">
      <c r="B33" s="62" t="s">
        <v>3</v>
      </c>
      <c r="C33" s="58">
        <f>NPV('Discount rate calculate'!F16,C34,E11:E20)</f>
        <v>-79.670611442307376</v>
      </c>
      <c r="D33" s="58">
        <f>NPV('Discount rate calculate'!G16,D34,F11:F30)</f>
        <v>-69.102318763967418</v>
      </c>
      <c r="E33" s="57"/>
      <c r="F33" s="18"/>
    </row>
    <row r="34" spans="1:6" ht="15.75" thickBot="1" x14ac:dyDescent="0.3">
      <c r="A34" s="4"/>
      <c r="B34" s="59" t="s">
        <v>10</v>
      </c>
      <c r="C34" s="60">
        <f>-0.274*(D4+D5)</f>
        <v>-142.48000000000002</v>
      </c>
      <c r="D34" s="60">
        <f>-0.274*(D5+E4)</f>
        <v>-109.60000000000001</v>
      </c>
      <c r="E34" s="31"/>
      <c r="F34" s="19"/>
    </row>
  </sheetData>
  <mergeCells count="9">
    <mergeCell ref="C9:D9"/>
    <mergeCell ref="E9:F9"/>
    <mergeCell ref="B31:C31"/>
    <mergeCell ref="B4:C4"/>
    <mergeCell ref="B5:C5"/>
    <mergeCell ref="D5:E5"/>
    <mergeCell ref="B6:C6"/>
    <mergeCell ref="B7:C7"/>
    <mergeCell ref="D7:E7"/>
  </mergeCells>
  <conditionalFormatting sqref="C33:D3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97A9E-11A9-415F-AEC1-ED5518B220BD}">
  <dimension ref="A2:G34"/>
  <sheetViews>
    <sheetView showGridLines="0" topLeftCell="A10" workbookViewId="0">
      <selection activeCell="F19" sqref="F19"/>
    </sheetView>
  </sheetViews>
  <sheetFormatPr defaultRowHeight="15" x14ac:dyDescent="0.25"/>
  <cols>
    <col min="3" max="3" width="12" customWidth="1"/>
    <col min="4" max="5" width="9.5703125" bestFit="1" customWidth="1"/>
  </cols>
  <sheetData>
    <row r="2" spans="2:7" ht="15.75" thickBot="1" x14ac:dyDescent="0.3">
      <c r="B2" s="2"/>
      <c r="C2" s="2"/>
      <c r="D2" s="2"/>
      <c r="E2" s="2"/>
    </row>
    <row r="3" spans="2:7" ht="15.75" thickBot="1" x14ac:dyDescent="0.3">
      <c r="B3" s="12"/>
      <c r="C3" s="25"/>
      <c r="D3" s="51" t="s">
        <v>2</v>
      </c>
      <c r="E3" s="52" t="s">
        <v>0</v>
      </c>
      <c r="F3" s="34"/>
    </row>
    <row r="4" spans="2:7" x14ac:dyDescent="0.25">
      <c r="B4" s="27" t="s">
        <v>4</v>
      </c>
      <c r="C4" s="28"/>
      <c r="D4" s="41">
        <f>'Discount rate calculate'!F14</f>
        <v>420</v>
      </c>
      <c r="E4" s="42">
        <f>'Discount rate calculate'!G14</f>
        <v>300</v>
      </c>
      <c r="F4" s="18"/>
    </row>
    <row r="5" spans="2:7" x14ac:dyDescent="0.25">
      <c r="B5" s="27" t="s">
        <v>8</v>
      </c>
      <c r="C5" s="28"/>
      <c r="D5" s="35">
        <v>100</v>
      </c>
      <c r="E5" s="36"/>
      <c r="F5" s="18"/>
    </row>
    <row r="6" spans="2:7" x14ac:dyDescent="0.25">
      <c r="B6" s="27" t="s">
        <v>9</v>
      </c>
      <c r="C6" s="28"/>
      <c r="D6" s="39">
        <f>'Discount rate calculate'!F10</f>
        <v>0.6</v>
      </c>
      <c r="E6" s="40">
        <f>'Discount rate calculate'!G10</f>
        <v>4.4000000000000004</v>
      </c>
      <c r="F6" s="18"/>
      <c r="G6" s="1"/>
    </row>
    <row r="7" spans="2:7" x14ac:dyDescent="0.25">
      <c r="B7" s="27" t="s">
        <v>4</v>
      </c>
      <c r="C7" s="28"/>
      <c r="D7" s="37">
        <f>'Discount rate calculate'!F18</f>
        <v>5.8000000000000003E-2</v>
      </c>
      <c r="E7" s="38"/>
      <c r="F7" s="18"/>
      <c r="G7" s="1"/>
    </row>
    <row r="8" spans="2:7" ht="15.75" thickBot="1" x14ac:dyDescent="0.3">
      <c r="B8" s="30"/>
      <c r="C8" s="31"/>
      <c r="D8" s="13"/>
      <c r="E8" s="14"/>
      <c r="F8" s="19"/>
    </row>
    <row r="9" spans="2:7" x14ac:dyDescent="0.25">
      <c r="B9" s="43"/>
      <c r="C9" s="44" t="s">
        <v>5</v>
      </c>
      <c r="D9" s="45"/>
      <c r="E9" s="44" t="s">
        <v>6</v>
      </c>
      <c r="F9" s="46"/>
    </row>
    <row r="10" spans="2:7" ht="15.75" thickBot="1" x14ac:dyDescent="0.3">
      <c r="B10" s="47" t="s">
        <v>1</v>
      </c>
      <c r="C10" s="48" t="s">
        <v>2</v>
      </c>
      <c r="D10" s="49" t="s">
        <v>0</v>
      </c>
      <c r="E10" s="48" t="s">
        <v>2</v>
      </c>
      <c r="F10" s="50" t="s">
        <v>0</v>
      </c>
    </row>
    <row r="11" spans="2:7" x14ac:dyDescent="0.25">
      <c r="B11" s="15">
        <v>1</v>
      </c>
      <c r="C11" s="5">
        <f>100-D6</f>
        <v>99.4</v>
      </c>
      <c r="D11" s="6">
        <f>100-E6</f>
        <v>95.6</v>
      </c>
      <c r="E11" s="8">
        <f>((100-C11)/2+C11)*D7</f>
        <v>5.7826000000000004</v>
      </c>
      <c r="F11" s="16">
        <f>((100-D11)/2+D11)*D7</f>
        <v>5.6724000000000006</v>
      </c>
    </row>
    <row r="12" spans="2:7" x14ac:dyDescent="0.25">
      <c r="B12" s="15">
        <v>2</v>
      </c>
      <c r="C12" s="5">
        <f>C11-$D$6</f>
        <v>98.800000000000011</v>
      </c>
      <c r="D12" s="6">
        <f>D11-$E$6</f>
        <v>91.199999999999989</v>
      </c>
      <c r="E12" s="8">
        <f>((C11-C12)/2+C12)*$D$7</f>
        <v>5.7478000000000007</v>
      </c>
      <c r="F12" s="16">
        <f>((D11-D12)/2+D12)*$D$7</f>
        <v>5.4171999999999993</v>
      </c>
    </row>
    <row r="13" spans="2:7" x14ac:dyDescent="0.25">
      <c r="B13" s="15">
        <v>3</v>
      </c>
      <c r="C13" s="5">
        <f t="shared" ref="C13:C30" si="0">C12-$D$6</f>
        <v>98.200000000000017</v>
      </c>
      <c r="D13" s="6">
        <f t="shared" ref="D13:D19" si="1">D12-$E$6</f>
        <v>86.799999999999983</v>
      </c>
      <c r="E13" s="8">
        <f t="shared" ref="E13:E30" si="2">((C12-C13)/2+C13)*$D$7</f>
        <v>5.713000000000001</v>
      </c>
      <c r="F13" s="16">
        <f t="shared" ref="F13:F19" si="3">((D12-D13)/2+D13)*$D$7</f>
        <v>5.161999999999999</v>
      </c>
    </row>
    <row r="14" spans="2:7" x14ac:dyDescent="0.25">
      <c r="B14" s="15">
        <v>4</v>
      </c>
      <c r="C14" s="5">
        <f t="shared" si="0"/>
        <v>97.600000000000023</v>
      </c>
      <c r="D14" s="6">
        <f t="shared" si="1"/>
        <v>82.399999999999977</v>
      </c>
      <c r="E14" s="8">
        <f t="shared" si="2"/>
        <v>5.6782000000000012</v>
      </c>
      <c r="F14" s="16">
        <f t="shared" si="3"/>
        <v>4.9067999999999987</v>
      </c>
    </row>
    <row r="15" spans="2:7" x14ac:dyDescent="0.25">
      <c r="B15" s="15">
        <v>5</v>
      </c>
      <c r="C15" s="5">
        <f t="shared" si="0"/>
        <v>97.000000000000028</v>
      </c>
      <c r="D15" s="6">
        <f t="shared" si="1"/>
        <v>77.999999999999972</v>
      </c>
      <c r="E15" s="8">
        <f t="shared" si="2"/>
        <v>5.6434000000000015</v>
      </c>
      <c r="F15" s="16">
        <f t="shared" si="3"/>
        <v>4.6515999999999984</v>
      </c>
    </row>
    <row r="16" spans="2:7" x14ac:dyDescent="0.25">
      <c r="B16" s="15">
        <v>6</v>
      </c>
      <c r="C16" s="5">
        <f t="shared" si="0"/>
        <v>96.400000000000034</v>
      </c>
      <c r="D16" s="6">
        <f t="shared" si="1"/>
        <v>73.599999999999966</v>
      </c>
      <c r="E16" s="8">
        <f t="shared" si="2"/>
        <v>5.6086000000000018</v>
      </c>
      <c r="F16" s="16">
        <f t="shared" si="3"/>
        <v>4.3963999999999981</v>
      </c>
    </row>
    <row r="17" spans="2:6" x14ac:dyDescent="0.25">
      <c r="B17" s="15">
        <v>7</v>
      </c>
      <c r="C17" s="5">
        <f t="shared" si="0"/>
        <v>95.80000000000004</v>
      </c>
      <c r="D17" s="6">
        <f t="shared" si="1"/>
        <v>69.19999999999996</v>
      </c>
      <c r="E17" s="8">
        <f t="shared" si="2"/>
        <v>5.5738000000000021</v>
      </c>
      <c r="F17" s="16">
        <f t="shared" si="3"/>
        <v>4.1411999999999978</v>
      </c>
    </row>
    <row r="18" spans="2:6" x14ac:dyDescent="0.25">
      <c r="B18" s="15">
        <v>8</v>
      </c>
      <c r="C18" s="5">
        <f t="shared" si="0"/>
        <v>95.200000000000045</v>
      </c>
      <c r="D18" s="6">
        <f t="shared" si="1"/>
        <v>64.799999999999955</v>
      </c>
      <c r="E18" s="8">
        <f t="shared" si="2"/>
        <v>5.5390000000000024</v>
      </c>
      <c r="F18" s="16">
        <f t="shared" si="3"/>
        <v>3.8859999999999979</v>
      </c>
    </row>
    <row r="19" spans="2:6" x14ac:dyDescent="0.25">
      <c r="B19" s="15">
        <v>9</v>
      </c>
      <c r="C19" s="5">
        <f t="shared" si="0"/>
        <v>94.600000000000051</v>
      </c>
      <c r="D19" s="6">
        <f t="shared" si="1"/>
        <v>60.399999999999956</v>
      </c>
      <c r="E19" s="8">
        <f t="shared" si="2"/>
        <v>5.5042000000000026</v>
      </c>
      <c r="F19" s="16">
        <f t="shared" si="3"/>
        <v>3.6307999999999976</v>
      </c>
    </row>
    <row r="20" spans="2:6" x14ac:dyDescent="0.25">
      <c r="B20" s="15">
        <v>10</v>
      </c>
      <c r="C20" s="5">
        <f t="shared" si="0"/>
        <v>94.000000000000057</v>
      </c>
      <c r="D20" s="6"/>
      <c r="E20" s="8">
        <f t="shared" si="2"/>
        <v>5.4694000000000038</v>
      </c>
      <c r="F20" s="17"/>
    </row>
    <row r="21" spans="2:6" x14ac:dyDescent="0.25">
      <c r="B21" s="15">
        <v>11</v>
      </c>
      <c r="C21" s="5">
        <f t="shared" si="0"/>
        <v>93.400000000000063</v>
      </c>
      <c r="D21" s="6"/>
      <c r="E21" s="8">
        <f t="shared" si="2"/>
        <v>5.4346000000000041</v>
      </c>
      <c r="F21" s="17"/>
    </row>
    <row r="22" spans="2:6" x14ac:dyDescent="0.25">
      <c r="B22" s="15">
        <v>12</v>
      </c>
      <c r="C22" s="5">
        <f t="shared" si="0"/>
        <v>92.800000000000068</v>
      </c>
      <c r="D22" s="6"/>
      <c r="E22" s="8">
        <f t="shared" si="2"/>
        <v>5.3998000000000044</v>
      </c>
      <c r="F22" s="17"/>
    </row>
    <row r="23" spans="2:6" x14ac:dyDescent="0.25">
      <c r="B23" s="15">
        <f>B22+1</f>
        <v>13</v>
      </c>
      <c r="C23" s="5">
        <f t="shared" si="0"/>
        <v>92.200000000000074</v>
      </c>
      <c r="D23" s="6"/>
      <c r="E23" s="8">
        <f t="shared" si="2"/>
        <v>5.3650000000000047</v>
      </c>
      <c r="F23" s="17"/>
    </row>
    <row r="24" spans="2:6" x14ac:dyDescent="0.25">
      <c r="B24" s="15">
        <f t="shared" ref="B24:B29" si="4">B23+1</f>
        <v>14</v>
      </c>
      <c r="C24" s="5">
        <f t="shared" si="0"/>
        <v>91.60000000000008</v>
      </c>
      <c r="D24" s="7"/>
      <c r="E24" s="8">
        <f t="shared" si="2"/>
        <v>5.3302000000000049</v>
      </c>
      <c r="F24" s="18"/>
    </row>
    <row r="25" spans="2:6" x14ac:dyDescent="0.25">
      <c r="B25" s="15">
        <f t="shared" si="4"/>
        <v>15</v>
      </c>
      <c r="C25" s="5">
        <f t="shared" si="0"/>
        <v>91.000000000000085</v>
      </c>
      <c r="D25" s="7"/>
      <c r="E25" s="8">
        <f t="shared" si="2"/>
        <v>5.2954000000000052</v>
      </c>
      <c r="F25" s="18"/>
    </row>
    <row r="26" spans="2:6" x14ac:dyDescent="0.25">
      <c r="B26" s="15">
        <f t="shared" si="4"/>
        <v>16</v>
      </c>
      <c r="C26" s="5">
        <f t="shared" si="0"/>
        <v>90.400000000000091</v>
      </c>
      <c r="D26" s="7"/>
      <c r="E26" s="8">
        <f t="shared" si="2"/>
        <v>5.2606000000000055</v>
      </c>
      <c r="F26" s="18"/>
    </row>
    <row r="27" spans="2:6" x14ac:dyDescent="0.25">
      <c r="B27" s="15">
        <f t="shared" si="4"/>
        <v>17</v>
      </c>
      <c r="C27" s="5">
        <f t="shared" si="0"/>
        <v>89.800000000000097</v>
      </c>
      <c r="D27" s="7"/>
      <c r="E27" s="8">
        <f t="shared" si="2"/>
        <v>5.2258000000000058</v>
      </c>
      <c r="F27" s="18"/>
    </row>
    <row r="28" spans="2:6" x14ac:dyDescent="0.25">
      <c r="B28" s="15">
        <f t="shared" si="4"/>
        <v>18</v>
      </c>
      <c r="C28" s="5">
        <f t="shared" si="0"/>
        <v>89.200000000000102</v>
      </c>
      <c r="D28" s="7"/>
      <c r="E28" s="8">
        <f t="shared" si="2"/>
        <v>5.1910000000000061</v>
      </c>
      <c r="F28" s="18"/>
    </row>
    <row r="29" spans="2:6" x14ac:dyDescent="0.25">
      <c r="B29" s="15">
        <f t="shared" si="4"/>
        <v>19</v>
      </c>
      <c r="C29" s="5">
        <f t="shared" si="0"/>
        <v>88.600000000000108</v>
      </c>
      <c r="D29" s="7"/>
      <c r="E29" s="8">
        <f t="shared" si="2"/>
        <v>5.1562000000000063</v>
      </c>
      <c r="F29" s="18"/>
    </row>
    <row r="30" spans="2:6" ht="15.75" thickBot="1" x14ac:dyDescent="0.3">
      <c r="B30" s="13">
        <f>B29+1</f>
        <v>20</v>
      </c>
      <c r="C30" s="9">
        <f t="shared" si="0"/>
        <v>88.000000000000114</v>
      </c>
      <c r="D30" s="10"/>
      <c r="E30" s="11">
        <f t="shared" si="2"/>
        <v>5.1214000000000066</v>
      </c>
      <c r="F30" s="19"/>
    </row>
    <row r="31" spans="2:6" ht="15.75" thickBot="1" x14ac:dyDescent="0.3">
      <c r="B31" s="20" t="s">
        <v>7</v>
      </c>
      <c r="C31" s="21"/>
      <c r="D31" s="22"/>
      <c r="E31" s="23">
        <f>SUM(E11:E30)</f>
        <v>109.04000000000008</v>
      </c>
      <c r="F31" s="24">
        <f>SUM(F11:F30)</f>
        <v>41.864399999999989</v>
      </c>
    </row>
    <row r="32" spans="2:6" x14ac:dyDescent="0.25">
      <c r="B32" s="12"/>
      <c r="C32" s="25"/>
      <c r="D32" s="61"/>
      <c r="E32" s="61"/>
      <c r="F32" s="26"/>
    </row>
    <row r="33" spans="1:6" x14ac:dyDescent="0.25">
      <c r="B33" s="62" t="s">
        <v>3</v>
      </c>
      <c r="C33" s="58">
        <f>NPV('Discount rate calculate'!F16,C34,E11:E30)</f>
        <v>0.80122411537834737</v>
      </c>
      <c r="D33" s="58">
        <f>NPV('Discount rate calculate'!G16,D34,F11:F30)</f>
        <v>-69.102318763967418</v>
      </c>
      <c r="E33" s="57"/>
      <c r="F33" s="18"/>
    </row>
    <row r="34" spans="1:6" ht="15.75" thickBot="1" x14ac:dyDescent="0.3">
      <c r="A34" s="4"/>
      <c r="B34" s="59" t="s">
        <v>10</v>
      </c>
      <c r="C34" s="60">
        <f>-0.274*(D4+D5)</f>
        <v>-142.48000000000002</v>
      </c>
      <c r="D34" s="60">
        <f>-0.274*(D5+E4)</f>
        <v>-109.60000000000001</v>
      </c>
      <c r="E34" s="31"/>
      <c r="F34" s="19"/>
    </row>
  </sheetData>
  <mergeCells count="9">
    <mergeCell ref="D5:E5"/>
    <mergeCell ref="D7:E7"/>
    <mergeCell ref="C9:D9"/>
    <mergeCell ref="E9:F9"/>
    <mergeCell ref="B31:C31"/>
    <mergeCell ref="B4:C4"/>
    <mergeCell ref="B5:C5"/>
    <mergeCell ref="B6:C6"/>
    <mergeCell ref="B7:C7"/>
  </mergeCells>
  <conditionalFormatting sqref="C33:D3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978CF-390A-4D1A-9B2B-844DAF0A6D02}">
  <dimension ref="B1:G20"/>
  <sheetViews>
    <sheetView showGridLines="0" tabSelected="1" workbookViewId="0">
      <selection activeCell="I11" sqref="I11"/>
    </sheetView>
  </sheetViews>
  <sheetFormatPr defaultRowHeight="15" x14ac:dyDescent="0.25"/>
  <cols>
    <col min="3" max="3" width="12" customWidth="1"/>
    <col min="4" max="5" width="9.5703125" bestFit="1" customWidth="1"/>
    <col min="6" max="6" width="18.7109375" customWidth="1"/>
    <col min="7" max="7" width="14.85546875" customWidth="1"/>
  </cols>
  <sheetData>
    <row r="1" spans="2:7" ht="54" customHeight="1" x14ac:dyDescent="0.25"/>
    <row r="2" spans="2:7" x14ac:dyDescent="0.25">
      <c r="B2" s="3" t="s">
        <v>27</v>
      </c>
      <c r="C2" s="3"/>
      <c r="D2" s="3"/>
      <c r="E2" s="3"/>
      <c r="F2" s="3"/>
      <c r="G2" s="3"/>
    </row>
    <row r="5" spans="2:7" ht="15.75" thickBot="1" x14ac:dyDescent="0.3"/>
    <row r="6" spans="2:7" ht="15.75" thickBot="1" x14ac:dyDescent="0.3">
      <c r="B6" s="83" t="s">
        <v>12</v>
      </c>
      <c r="C6" s="53" t="s">
        <v>13</v>
      </c>
      <c r="D6" s="54"/>
      <c r="E6" s="84"/>
      <c r="F6" s="32" t="s">
        <v>14</v>
      </c>
      <c r="G6" s="85" t="s">
        <v>15</v>
      </c>
    </row>
    <row r="7" spans="2:7" x14ac:dyDescent="0.25">
      <c r="B7" s="63"/>
      <c r="C7" s="63"/>
      <c r="D7" s="57"/>
      <c r="E7" s="18"/>
      <c r="F7" s="63"/>
      <c r="G7" s="18"/>
    </row>
    <row r="8" spans="2:7" x14ac:dyDescent="0.25">
      <c r="B8" s="63" t="s">
        <v>11</v>
      </c>
      <c r="C8" s="75" t="s">
        <v>20</v>
      </c>
      <c r="D8" s="64"/>
      <c r="E8" s="67"/>
      <c r="F8" s="68">
        <v>0.02</v>
      </c>
      <c r="G8" s="65"/>
    </row>
    <row r="9" spans="2:7" x14ac:dyDescent="0.25">
      <c r="B9" s="63" t="s">
        <v>16</v>
      </c>
      <c r="C9" s="75" t="s">
        <v>19</v>
      </c>
      <c r="D9" s="64"/>
      <c r="E9" s="67"/>
      <c r="F9" s="68">
        <v>0.04</v>
      </c>
      <c r="G9" s="65"/>
    </row>
    <row r="10" spans="2:7" x14ac:dyDescent="0.25">
      <c r="B10" s="63" t="s">
        <v>17</v>
      </c>
      <c r="C10" s="80" t="s">
        <v>21</v>
      </c>
      <c r="D10" s="66"/>
      <c r="E10" s="81"/>
      <c r="F10" s="69">
        <v>0.6</v>
      </c>
      <c r="G10" s="70">
        <v>4.4000000000000004</v>
      </c>
    </row>
    <row r="11" spans="2:7" x14ac:dyDescent="0.25">
      <c r="B11" s="63"/>
      <c r="C11" s="80"/>
      <c r="D11" s="66"/>
      <c r="E11" s="81"/>
      <c r="F11" s="69"/>
      <c r="G11" s="70"/>
    </row>
    <row r="12" spans="2:7" x14ac:dyDescent="0.25">
      <c r="B12" s="63" t="s">
        <v>18</v>
      </c>
      <c r="C12" s="75" t="s">
        <v>22</v>
      </c>
      <c r="D12" s="64"/>
      <c r="E12" s="67"/>
      <c r="F12" s="68">
        <v>0.03</v>
      </c>
      <c r="G12" s="65"/>
    </row>
    <row r="13" spans="2:7" x14ac:dyDescent="0.25">
      <c r="B13" s="63"/>
      <c r="C13" s="75"/>
      <c r="D13" s="64"/>
      <c r="E13" s="67"/>
      <c r="F13" s="63"/>
      <c r="G13" s="18"/>
    </row>
    <row r="14" spans="2:7" x14ac:dyDescent="0.25">
      <c r="B14" s="63"/>
      <c r="C14" s="75" t="s">
        <v>4</v>
      </c>
      <c r="D14" s="64"/>
      <c r="E14" s="67"/>
      <c r="F14" s="71">
        <v>420</v>
      </c>
      <c r="G14" s="72">
        <v>300</v>
      </c>
    </row>
    <row r="15" spans="2:7" x14ac:dyDescent="0.25">
      <c r="B15" s="63"/>
      <c r="C15" s="75"/>
      <c r="D15" s="64"/>
      <c r="E15" s="67"/>
      <c r="F15" s="63"/>
      <c r="G15" s="18"/>
    </row>
    <row r="16" spans="2:7" x14ac:dyDescent="0.25">
      <c r="B16" s="63"/>
      <c r="C16" s="75" t="s">
        <v>23</v>
      </c>
      <c r="D16" s="64"/>
      <c r="E16" s="67"/>
      <c r="F16" s="73">
        <f>(1-F8)*(1-F9)*(1+F10/100)*(1+F12)-1</f>
        <v>-2.5161855999999982E-2</v>
      </c>
      <c r="G16" s="74">
        <f>(1-F8)*(1-F9)*(1+G10/100)*(1+F12)-1</f>
        <v>1.1661056000000114E-2</v>
      </c>
    </row>
    <row r="17" spans="2:7" x14ac:dyDescent="0.25">
      <c r="B17" s="63"/>
      <c r="C17" s="63"/>
      <c r="D17" s="57"/>
      <c r="E17" s="18"/>
      <c r="F17" s="63"/>
      <c r="G17" s="18"/>
    </row>
    <row r="18" spans="2:7" x14ac:dyDescent="0.25">
      <c r="B18" s="63"/>
      <c r="C18" s="75" t="s">
        <v>26</v>
      </c>
      <c r="D18" s="64"/>
      <c r="E18" s="67"/>
      <c r="F18" s="86">
        <v>5.8000000000000003E-2</v>
      </c>
      <c r="G18" s="87"/>
    </row>
    <row r="19" spans="2:7" ht="15.75" x14ac:dyDescent="0.25">
      <c r="B19" s="63"/>
      <c r="C19" s="75" t="s">
        <v>24</v>
      </c>
      <c r="D19" s="64"/>
      <c r="E19" s="67"/>
      <c r="F19" s="76">
        <f>'10-year NPV'!C33</f>
        <v>-79.670611442307376</v>
      </c>
      <c r="G19" s="77">
        <f>'10-year NPV'!D33</f>
        <v>-69.102318763967418</v>
      </c>
    </row>
    <row r="20" spans="2:7" ht="16.5" thickBot="1" x14ac:dyDescent="0.3">
      <c r="B20" s="30"/>
      <c r="C20" s="20" t="s">
        <v>25</v>
      </c>
      <c r="D20" s="21"/>
      <c r="E20" s="82"/>
      <c r="F20" s="78">
        <f>'20-year NPV'!C33</f>
        <v>0.80122411537834737</v>
      </c>
      <c r="G20" s="79">
        <f>'20-year NPV'!D33</f>
        <v>-69.102318763967418</v>
      </c>
    </row>
  </sheetData>
  <mergeCells count="19">
    <mergeCell ref="F18:G18"/>
    <mergeCell ref="B2:G2"/>
    <mergeCell ref="C14:E14"/>
    <mergeCell ref="C13:E13"/>
    <mergeCell ref="C15:E15"/>
    <mergeCell ref="C16:E16"/>
    <mergeCell ref="C19:E19"/>
    <mergeCell ref="C20:E20"/>
    <mergeCell ref="C18:E18"/>
    <mergeCell ref="F8:G8"/>
    <mergeCell ref="F9:G9"/>
    <mergeCell ref="F10:F11"/>
    <mergeCell ref="G10:G11"/>
    <mergeCell ref="F12:G12"/>
    <mergeCell ref="C6:E6"/>
    <mergeCell ref="C8:E8"/>
    <mergeCell ref="C9:E9"/>
    <mergeCell ref="C12:E12"/>
    <mergeCell ref="C10:E11"/>
  </mergeCells>
  <conditionalFormatting sqref="F19:G20">
    <cfRule type="iconSet" priority="1">
      <iconSet>
        <cfvo type="percent" val="0"/>
        <cfvo type="num" val="0"/>
        <cfvo type="num" val="1"/>
      </iconSet>
    </cfRule>
    <cfRule type="iconSet" priority="2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10-year NPV</vt:lpstr>
      <vt:lpstr>20-year NPV</vt:lpstr>
      <vt:lpstr>Discount rate calculate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Duan van t Slot</dc:creator>
  <cp:lastModifiedBy>Duan van t Slot</cp:lastModifiedBy>
  <dcterms:created xsi:type="dcterms:W3CDTF">2022-02-01T02:11:22Z</dcterms:created>
  <dcterms:modified xsi:type="dcterms:W3CDTF">2022-02-04T00:31:24Z</dcterms:modified>
</cp:coreProperties>
</file>